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BF1DC989-2A33-814A-A59C-EB65DA40AACD}" xr6:coauthVersionLast="36" xr6:coauthVersionMax="36" xr10:uidLastSave="{00000000-0000-0000-0000-000000000000}"/>
  <bookViews>
    <workbookView xWindow="1560" yWindow="820" windowWidth="27240" windowHeight="15620" xr2:uid="{E6A32DC5-6B03-3D48-82F5-F3653BB0BC5E}"/>
  </bookViews>
  <sheets>
    <sheet name="Inter DDC2-RAD5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B58" i="1"/>
  <c r="B57" i="1"/>
  <c r="B56" i="1"/>
  <c r="B55" i="1"/>
  <c r="B54" i="1"/>
  <c r="H13" i="1"/>
  <c r="E13" i="1"/>
  <c r="J12" i="1"/>
  <c r="K12" i="1" s="1"/>
  <c r="I12" i="1"/>
  <c r="H12" i="1"/>
  <c r="F12" i="1"/>
  <c r="E12" i="1"/>
  <c r="H11" i="1"/>
  <c r="E11" i="1"/>
  <c r="J10" i="1"/>
  <c r="K10" i="1" s="1"/>
  <c r="I10" i="1"/>
  <c r="H10" i="1"/>
  <c r="F10" i="1"/>
  <c r="E10" i="1"/>
  <c r="H9" i="1"/>
  <c r="E9" i="1"/>
  <c r="J8" i="1"/>
  <c r="K8" i="1" s="1"/>
  <c r="I8" i="1"/>
  <c r="H8" i="1"/>
  <c r="F8" i="1"/>
  <c r="E8" i="1"/>
  <c r="H7" i="1"/>
  <c r="E7" i="1"/>
  <c r="J6" i="1"/>
  <c r="K6" i="1" s="1"/>
  <c r="I6" i="1"/>
  <c r="H6" i="1"/>
  <c r="F6" i="1"/>
  <c r="E6" i="1"/>
  <c r="H5" i="1"/>
  <c r="E5" i="1"/>
  <c r="J4" i="1"/>
  <c r="K4" i="1" s="1"/>
  <c r="I4" i="1"/>
  <c r="H4" i="1"/>
  <c r="F4" i="1"/>
  <c r="E4" i="1"/>
  <c r="H3" i="1"/>
  <c r="E3" i="1"/>
  <c r="I2" i="1"/>
  <c r="J2" i="1" s="1"/>
  <c r="K2" i="1" s="1"/>
  <c r="H2" i="1"/>
  <c r="F2" i="1"/>
  <c r="E2" i="1"/>
  <c r="M2" i="1" l="1"/>
  <c r="L2" i="1"/>
  <c r="H49" i="1" l="1"/>
  <c r="H48" i="1"/>
  <c r="H47" i="1"/>
  <c r="H46" i="1"/>
  <c r="H44" i="1"/>
  <c r="H43" i="1"/>
  <c r="H42" i="1"/>
  <c r="H45" i="1"/>
  <c r="E49" i="1"/>
  <c r="E48" i="1"/>
  <c r="E47" i="1"/>
  <c r="E46" i="1"/>
  <c r="E45" i="1"/>
  <c r="E44" i="1"/>
  <c r="E43" i="1"/>
  <c r="E42" i="1"/>
  <c r="H37" i="1"/>
  <c r="H36" i="1"/>
  <c r="H35" i="1"/>
  <c r="H34" i="1"/>
  <c r="H33" i="1"/>
  <c r="H32" i="1"/>
  <c r="H31" i="1"/>
  <c r="H30" i="1"/>
  <c r="E37" i="1"/>
  <c r="E36" i="1"/>
  <c r="E34" i="1"/>
  <c r="E33" i="1"/>
  <c r="E32" i="1"/>
  <c r="E31" i="1"/>
  <c r="E30" i="1"/>
  <c r="I48" i="1" l="1"/>
  <c r="J48" i="1" s="1"/>
  <c r="F48" i="1"/>
  <c r="I46" i="1"/>
  <c r="J46" i="1" s="1"/>
  <c r="F46" i="1"/>
  <c r="I44" i="1"/>
  <c r="J44" i="1" s="1"/>
  <c r="K44" i="1" s="1"/>
  <c r="F44" i="1"/>
  <c r="I42" i="1"/>
  <c r="J42" i="1" s="1"/>
  <c r="F42" i="1"/>
  <c r="I36" i="1"/>
  <c r="J36" i="1" s="1"/>
  <c r="F36" i="1"/>
  <c r="E35" i="1"/>
  <c r="I34" i="1"/>
  <c r="J34" i="1" s="1"/>
  <c r="K34" i="1" s="1"/>
  <c r="F34" i="1"/>
  <c r="I32" i="1"/>
  <c r="J32" i="1" s="1"/>
  <c r="F32" i="1"/>
  <c r="I30" i="1"/>
  <c r="J30" i="1" s="1"/>
  <c r="F30" i="1"/>
  <c r="H25" i="1"/>
  <c r="E25" i="1"/>
  <c r="J24" i="1"/>
  <c r="K24" i="1" s="1"/>
  <c r="I24" i="1"/>
  <c r="H24" i="1"/>
  <c r="F24" i="1"/>
  <c r="E24" i="1"/>
  <c r="H23" i="1"/>
  <c r="E23" i="1"/>
  <c r="J22" i="1"/>
  <c r="K22" i="1" s="1"/>
  <c r="I22" i="1"/>
  <c r="H22" i="1"/>
  <c r="F22" i="1"/>
  <c r="E22" i="1"/>
  <c r="H21" i="1"/>
  <c r="E21" i="1"/>
  <c r="J20" i="1"/>
  <c r="K20" i="1" s="1"/>
  <c r="I20" i="1"/>
  <c r="H20" i="1"/>
  <c r="F20" i="1"/>
  <c r="E20" i="1"/>
  <c r="H19" i="1"/>
  <c r="E19" i="1"/>
  <c r="I18" i="1"/>
  <c r="J18" i="1" s="1"/>
  <c r="K18" i="1" s="1"/>
  <c r="H18" i="1"/>
  <c r="F18" i="1"/>
  <c r="E18" i="1"/>
  <c r="K48" i="1" l="1"/>
  <c r="K42" i="1"/>
  <c r="K46" i="1"/>
  <c r="M42" i="1" s="1"/>
  <c r="K30" i="1"/>
  <c r="L30" i="1" s="1"/>
  <c r="K36" i="1"/>
  <c r="K32" i="1"/>
  <c r="M30" i="1"/>
  <c r="M18" i="1"/>
  <c r="L18" i="1"/>
  <c r="L42" i="1" l="1"/>
</calcChain>
</file>

<file path=xl/sharedStrings.xml><?xml version="1.0" encoding="utf-8"?>
<sst xmlns="http://schemas.openxmlformats.org/spreadsheetml/2006/main" count="71" uniqueCount="31">
  <si>
    <t>Genotype</t>
  </si>
  <si>
    <t xml:space="preserve">Culture </t>
  </si>
  <si>
    <t>Plate</t>
  </si>
  <si>
    <t xml:space="preserve">CFU (YPAD) </t>
  </si>
  <si>
    <t>% white</t>
  </si>
  <si>
    <t>Average CFU (YPAD)</t>
  </si>
  <si>
    <t>CFU (YPA + Gal)</t>
  </si>
  <si>
    <t>% red</t>
  </si>
  <si>
    <t>Average CFU (YPA + Gal)</t>
  </si>
  <si>
    <t>Adjusted CFU (YPA + Gal)</t>
  </si>
  <si>
    <t xml:space="preserve">Survival frequency </t>
  </si>
  <si>
    <t>Average survival frequency</t>
  </si>
  <si>
    <t>ST DEV</t>
  </si>
  <si>
    <t>Inter WT</t>
  </si>
  <si>
    <r>
      <t xml:space="preserve">Inter </t>
    </r>
    <r>
      <rPr>
        <i/>
        <sz val="12"/>
        <color theme="1"/>
        <rFont val="Calibri"/>
        <family val="2"/>
        <scheme val="minor"/>
      </rPr>
      <t>rad9</t>
    </r>
  </si>
  <si>
    <t>Inter DDC2-RAD53</t>
  </si>
  <si>
    <r>
      <t xml:space="preserve">Inter </t>
    </r>
    <r>
      <rPr>
        <i/>
        <sz val="12"/>
        <color theme="1"/>
        <rFont val="Calibri"/>
        <family val="2"/>
        <scheme val="minor"/>
      </rPr>
      <t>rad9</t>
    </r>
    <r>
      <rPr>
        <sz val="12"/>
        <color theme="1"/>
        <rFont val="Calibri"/>
        <family val="2"/>
        <scheme val="minor"/>
      </rPr>
      <t xml:space="preserve"> DDC2-RAD53</t>
    </r>
  </si>
  <si>
    <t>Genotypes compared</t>
  </si>
  <si>
    <t>p-value</t>
  </si>
  <si>
    <t>****</t>
  </si>
  <si>
    <t>**</t>
  </si>
  <si>
    <t>WT-rad9∆</t>
  </si>
  <si>
    <t>WT-DDC2-RAD53</t>
  </si>
  <si>
    <t>WT-rad9∆ DDC2-RAD53</t>
  </si>
  <si>
    <t>ns</t>
  </si>
  <si>
    <t>*</t>
  </si>
  <si>
    <t>rad9∆-DDC2-RAD53</t>
  </si>
  <si>
    <t>rad9∆-rad9∆ DDC2-RAD53</t>
  </si>
  <si>
    <t>DDC2-RAD53-rad9∆ DDC2-RAD53</t>
  </si>
  <si>
    <t>Indicator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</si>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</sst>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11" fontId="0" fillId="0" borderId="1" xfId="0" applyNumberFormat="1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5BB47-5A8D-874C-8DA0-49486401425A}">
  <dimension ref="A1:M59"/>
  <sheetViews>
    <sheetView tabSelected="1" workbookViewId="0"/>
  </sheetViews>
  <sheetFormatPr baseColWidth="10" defaultRowHeight="16" x14ac:dyDescent="0.2"/>
  <cols>
    <col min="1" max="1" width="28.83203125" bestFit="1" customWidth="1"/>
    <col min="2" max="2" width="8.332031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</row>
    <row r="2" spans="1:13" x14ac:dyDescent="0.2">
      <c r="A2" s="6" t="s">
        <v>13</v>
      </c>
      <c r="B2" s="7">
        <v>1</v>
      </c>
      <c r="C2" s="3">
        <v>1</v>
      </c>
      <c r="D2" s="3">
        <v>369</v>
      </c>
      <c r="E2" s="3">
        <f>4/D2*100</f>
        <v>1.084010840108401</v>
      </c>
      <c r="F2" s="8">
        <f>AVERAGE(D2:D3)</f>
        <v>376</v>
      </c>
      <c r="G2" s="3">
        <v>310</v>
      </c>
      <c r="H2" s="3">
        <f>18/G2*100</f>
        <v>5.806451612903226</v>
      </c>
      <c r="I2" s="8">
        <f>AVERAGE(G2:G3)</f>
        <v>327.5</v>
      </c>
      <c r="J2" s="8">
        <f>I2</f>
        <v>327.5</v>
      </c>
      <c r="K2" s="8">
        <f>J2/F2</f>
        <v>0.87101063829787229</v>
      </c>
      <c r="L2" s="6">
        <f>AVERAGE(K2:K13)</f>
        <v>0.9057194260829502</v>
      </c>
      <c r="M2" s="6">
        <f>STDEV(K2:K13)</f>
        <v>7.8674597006553715E-2</v>
      </c>
    </row>
    <row r="3" spans="1:13" x14ac:dyDescent="0.2">
      <c r="A3" s="6"/>
      <c r="B3" s="7"/>
      <c r="C3" s="3">
        <v>2</v>
      </c>
      <c r="D3" s="3">
        <v>383</v>
      </c>
      <c r="E3" s="3">
        <f>11/D3*100</f>
        <v>2.8720626631853787</v>
      </c>
      <c r="F3" s="8"/>
      <c r="G3" s="3">
        <v>345</v>
      </c>
      <c r="H3" s="3">
        <f>20/G3*100</f>
        <v>5.7971014492753623</v>
      </c>
      <c r="I3" s="8"/>
      <c r="J3" s="8"/>
      <c r="K3" s="8"/>
      <c r="L3" s="6"/>
      <c r="M3" s="6"/>
    </row>
    <row r="4" spans="1:13" x14ac:dyDescent="0.2">
      <c r="A4" s="6"/>
      <c r="B4" s="7">
        <v>2</v>
      </c>
      <c r="C4" s="3">
        <v>1</v>
      </c>
      <c r="D4" s="3">
        <v>138</v>
      </c>
      <c r="E4" s="3">
        <f>5/D4*100</f>
        <v>3.6231884057971016</v>
      </c>
      <c r="F4" s="8">
        <f>AVERAGE(D4:D5)</f>
        <v>144.5</v>
      </c>
      <c r="G4" s="3">
        <v>120</v>
      </c>
      <c r="H4" s="3">
        <f>5/G4*100</f>
        <v>4.1666666666666661</v>
      </c>
      <c r="I4" s="8">
        <f>AVERAGE(G4:G5)</f>
        <v>131</v>
      </c>
      <c r="J4" s="8">
        <f>I4</f>
        <v>131</v>
      </c>
      <c r="K4" s="8">
        <f>J4/F4</f>
        <v>0.90657439446366783</v>
      </c>
      <c r="L4" s="6"/>
      <c r="M4" s="6"/>
    </row>
    <row r="5" spans="1:13" x14ac:dyDescent="0.2">
      <c r="A5" s="6"/>
      <c r="B5" s="7"/>
      <c r="C5" s="3">
        <v>2</v>
      </c>
      <c r="D5" s="3">
        <v>151</v>
      </c>
      <c r="E5" s="3">
        <f>3/D5*100</f>
        <v>1.9867549668874174</v>
      </c>
      <c r="F5" s="8"/>
      <c r="G5" s="3">
        <v>142</v>
      </c>
      <c r="H5" s="3">
        <f>5/G5*100</f>
        <v>3.5211267605633805</v>
      </c>
      <c r="I5" s="8"/>
      <c r="J5" s="8"/>
      <c r="K5" s="8"/>
      <c r="L5" s="6"/>
      <c r="M5" s="6"/>
    </row>
    <row r="6" spans="1:13" x14ac:dyDescent="0.2">
      <c r="A6" s="6"/>
      <c r="B6" s="7">
        <v>3</v>
      </c>
      <c r="C6" s="3">
        <v>1</v>
      </c>
      <c r="D6" s="3">
        <v>197</v>
      </c>
      <c r="E6" s="3">
        <f>2/D6*100</f>
        <v>1.015228426395939</v>
      </c>
      <c r="F6" s="8">
        <f>AVERAGE(D6:D7)</f>
        <v>186</v>
      </c>
      <c r="G6" s="3">
        <v>157</v>
      </c>
      <c r="H6" s="3">
        <f>3/G6*100</f>
        <v>1.910828025477707</v>
      </c>
      <c r="I6" s="8">
        <f>AVERAGE(G6:G7)</f>
        <v>173.5</v>
      </c>
      <c r="J6" s="8">
        <f>I6</f>
        <v>173.5</v>
      </c>
      <c r="K6" s="8">
        <f>J6/F6</f>
        <v>0.93279569892473113</v>
      </c>
      <c r="L6" s="6"/>
      <c r="M6" s="6"/>
    </row>
    <row r="7" spans="1:13" x14ac:dyDescent="0.2">
      <c r="A7" s="6"/>
      <c r="B7" s="7"/>
      <c r="C7" s="3">
        <v>2</v>
      </c>
      <c r="D7" s="3">
        <v>175</v>
      </c>
      <c r="E7" s="3">
        <f>11/D7*100</f>
        <v>6.2857142857142865</v>
      </c>
      <c r="F7" s="8"/>
      <c r="G7" s="3">
        <v>190</v>
      </c>
      <c r="H7" s="3">
        <f>9/G7*100</f>
        <v>4.7368421052631584</v>
      </c>
      <c r="I7" s="8"/>
      <c r="J7" s="8"/>
      <c r="K7" s="8"/>
      <c r="L7" s="6"/>
      <c r="M7" s="6"/>
    </row>
    <row r="8" spans="1:13" x14ac:dyDescent="0.2">
      <c r="A8" s="6"/>
      <c r="B8" s="7">
        <v>4</v>
      </c>
      <c r="C8" s="3">
        <v>1</v>
      </c>
      <c r="D8" s="3">
        <v>141</v>
      </c>
      <c r="E8" s="3">
        <f>6/D8*100</f>
        <v>4.2553191489361701</v>
      </c>
      <c r="F8" s="8">
        <f>AVERAGE(D8:D9)</f>
        <v>129.5</v>
      </c>
      <c r="G8" s="3">
        <v>97</v>
      </c>
      <c r="H8" s="3">
        <f>2/G8*100</f>
        <v>2.0618556701030926</v>
      </c>
      <c r="I8" s="8">
        <f>AVERAGE(G8:G9)</f>
        <v>102.5</v>
      </c>
      <c r="J8" s="8">
        <f>I8</f>
        <v>102.5</v>
      </c>
      <c r="K8" s="8">
        <f>J8/F8</f>
        <v>0.79150579150579148</v>
      </c>
      <c r="L8" s="6"/>
      <c r="M8" s="6"/>
    </row>
    <row r="9" spans="1:13" x14ac:dyDescent="0.2">
      <c r="A9" s="6"/>
      <c r="B9" s="7"/>
      <c r="C9" s="3">
        <v>2</v>
      </c>
      <c r="D9" s="3">
        <v>118</v>
      </c>
      <c r="E9" s="3">
        <f>6/D9*100</f>
        <v>5.0847457627118651</v>
      </c>
      <c r="F9" s="8"/>
      <c r="G9" s="3">
        <v>108</v>
      </c>
      <c r="H9" s="3">
        <f>5/G9*100</f>
        <v>4.6296296296296298</v>
      </c>
      <c r="I9" s="8"/>
      <c r="J9" s="8"/>
      <c r="K9" s="8"/>
      <c r="L9" s="6"/>
      <c r="M9" s="6"/>
    </row>
    <row r="10" spans="1:13" x14ac:dyDescent="0.2">
      <c r="A10" s="6"/>
      <c r="B10" s="7">
        <v>5</v>
      </c>
      <c r="C10" s="3">
        <v>1</v>
      </c>
      <c r="D10" s="3">
        <v>322</v>
      </c>
      <c r="E10" s="3">
        <f>5/D10*100</f>
        <v>1.5527950310559007</v>
      </c>
      <c r="F10" s="8">
        <f>AVERAGE(D10:D11)</f>
        <v>321.5</v>
      </c>
      <c r="G10" s="3">
        <v>312</v>
      </c>
      <c r="H10" s="3">
        <f>8/G10*100</f>
        <v>2.5641025641025639</v>
      </c>
      <c r="I10" s="8">
        <f>AVERAGE(G10:G11)</f>
        <v>289.5</v>
      </c>
      <c r="J10" s="8">
        <f>I10</f>
        <v>289.5</v>
      </c>
      <c r="K10" s="8">
        <f>J10/F10</f>
        <v>0.90046656298600314</v>
      </c>
      <c r="L10" s="6"/>
      <c r="M10" s="6"/>
    </row>
    <row r="11" spans="1:13" x14ac:dyDescent="0.2">
      <c r="A11" s="6"/>
      <c r="B11" s="7"/>
      <c r="C11" s="3">
        <v>2</v>
      </c>
      <c r="D11" s="3">
        <v>321</v>
      </c>
      <c r="E11" s="3">
        <f>6/D11*100</f>
        <v>1.8691588785046727</v>
      </c>
      <c r="F11" s="8"/>
      <c r="G11" s="3">
        <v>267</v>
      </c>
      <c r="H11" s="3">
        <f>9/G11*100</f>
        <v>3.3707865168539324</v>
      </c>
      <c r="I11" s="8"/>
      <c r="J11" s="8"/>
      <c r="K11" s="8"/>
      <c r="L11" s="6"/>
      <c r="M11" s="6"/>
    </row>
    <row r="12" spans="1:13" x14ac:dyDescent="0.2">
      <c r="A12" s="6"/>
      <c r="B12" s="7">
        <v>6</v>
      </c>
      <c r="C12" s="3">
        <v>1</v>
      </c>
      <c r="D12" s="3">
        <v>238</v>
      </c>
      <c r="E12" s="3">
        <f>2/D12*100</f>
        <v>0.84033613445378152</v>
      </c>
      <c r="F12" s="8">
        <f>AVERAGE(D12:D13)</f>
        <v>219</v>
      </c>
      <c r="G12" s="3">
        <v>222</v>
      </c>
      <c r="H12" s="3">
        <f>8/G12*100</f>
        <v>3.6036036036036037</v>
      </c>
      <c r="I12" s="8">
        <f>AVERAGE(G12:G13)</f>
        <v>226</v>
      </c>
      <c r="J12" s="8">
        <f>I12</f>
        <v>226</v>
      </c>
      <c r="K12" s="8">
        <f>J12/F12</f>
        <v>1.0319634703196348</v>
      </c>
      <c r="L12" s="6"/>
      <c r="M12" s="6"/>
    </row>
    <row r="13" spans="1:13" x14ac:dyDescent="0.2">
      <c r="A13" s="6"/>
      <c r="B13" s="7"/>
      <c r="C13" s="3">
        <v>2</v>
      </c>
      <c r="D13" s="3">
        <v>200</v>
      </c>
      <c r="E13" s="3">
        <f>5/D13*100</f>
        <v>2.5</v>
      </c>
      <c r="F13" s="8"/>
      <c r="G13" s="3">
        <v>230</v>
      </c>
      <c r="H13" s="3">
        <f>8/G13*100</f>
        <v>3.4782608695652173</v>
      </c>
      <c r="I13" s="8"/>
      <c r="J13" s="8"/>
      <c r="K13" s="8"/>
      <c r="L13" s="6"/>
      <c r="M13" s="6"/>
    </row>
    <row r="17" spans="1:13" x14ac:dyDescent="0.2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2" t="s">
        <v>11</v>
      </c>
      <c r="M17" s="2" t="s">
        <v>12</v>
      </c>
    </row>
    <row r="18" spans="1:13" x14ac:dyDescent="0.2">
      <c r="A18" s="6" t="s">
        <v>14</v>
      </c>
      <c r="B18" s="7">
        <v>1</v>
      </c>
      <c r="C18" s="3">
        <v>1</v>
      </c>
      <c r="D18" s="3">
        <v>395</v>
      </c>
      <c r="E18" s="3">
        <f>0/D18*100</f>
        <v>0</v>
      </c>
      <c r="F18" s="8">
        <f>AVERAGE(D18:D19)</f>
        <v>381.5</v>
      </c>
      <c r="G18" s="3">
        <v>98</v>
      </c>
      <c r="H18" s="3">
        <f>6/G18*100</f>
        <v>6.1224489795918364</v>
      </c>
      <c r="I18" s="8">
        <f>AVERAGE(G18:G19)</f>
        <v>112</v>
      </c>
      <c r="J18" s="8">
        <f>I18</f>
        <v>112</v>
      </c>
      <c r="K18" s="8">
        <f>J18/F18</f>
        <v>0.29357798165137616</v>
      </c>
      <c r="L18" s="6">
        <f>AVERAGE(K18:K24)</f>
        <v>0.25162447484281519</v>
      </c>
      <c r="M18" s="6">
        <f>STDEV(K18:K24)</f>
        <v>5.3193421849310904E-2</v>
      </c>
    </row>
    <row r="19" spans="1:13" x14ac:dyDescent="0.2">
      <c r="A19" s="6"/>
      <c r="B19" s="7"/>
      <c r="C19" s="3">
        <v>2</v>
      </c>
      <c r="D19" s="3">
        <v>368</v>
      </c>
      <c r="E19" s="3">
        <f>0/D19*100</f>
        <v>0</v>
      </c>
      <c r="F19" s="8"/>
      <c r="G19" s="3">
        <v>126</v>
      </c>
      <c r="H19" s="3">
        <f>6/G19*100</f>
        <v>4.7619047619047619</v>
      </c>
      <c r="I19" s="8"/>
      <c r="J19" s="8"/>
      <c r="K19" s="8"/>
      <c r="L19" s="6"/>
      <c r="M19" s="6"/>
    </row>
    <row r="20" spans="1:13" x14ac:dyDescent="0.2">
      <c r="A20" s="6"/>
      <c r="B20" s="7">
        <v>2</v>
      </c>
      <c r="C20" s="3">
        <v>1</v>
      </c>
      <c r="D20" s="3">
        <v>210</v>
      </c>
      <c r="E20" s="3">
        <f>1/D20*100</f>
        <v>0.47619047619047622</v>
      </c>
      <c r="F20" s="8">
        <f>AVERAGE(D20:D21)</f>
        <v>219</v>
      </c>
      <c r="G20" s="3">
        <v>47</v>
      </c>
      <c r="H20" s="3">
        <f>7/G20*100</f>
        <v>14.893617021276595</v>
      </c>
      <c r="I20" s="8">
        <f>AVERAGE(G20:G21)</f>
        <v>46</v>
      </c>
      <c r="J20" s="8">
        <f>I20</f>
        <v>46</v>
      </c>
      <c r="K20" s="8">
        <f>J20/F20</f>
        <v>0.21004566210045661</v>
      </c>
      <c r="L20" s="6"/>
      <c r="M20" s="6"/>
    </row>
    <row r="21" spans="1:13" x14ac:dyDescent="0.2">
      <c r="A21" s="6"/>
      <c r="B21" s="7"/>
      <c r="C21" s="3">
        <v>2</v>
      </c>
      <c r="D21" s="3">
        <v>228</v>
      </c>
      <c r="E21" s="3">
        <f>0/D21*100</f>
        <v>0</v>
      </c>
      <c r="F21" s="8"/>
      <c r="G21" s="3">
        <v>45</v>
      </c>
      <c r="H21" s="3">
        <f>6/G21*100</f>
        <v>13.333333333333334</v>
      </c>
      <c r="I21" s="8"/>
      <c r="J21" s="8"/>
      <c r="K21" s="8"/>
      <c r="L21" s="6"/>
      <c r="M21" s="6"/>
    </row>
    <row r="22" spans="1:13" x14ac:dyDescent="0.2">
      <c r="A22" s="6"/>
      <c r="B22" s="7">
        <v>3</v>
      </c>
      <c r="C22" s="3">
        <v>1</v>
      </c>
      <c r="D22" s="3">
        <v>113</v>
      </c>
      <c r="E22" s="3">
        <f>1/D22*100</f>
        <v>0.88495575221238942</v>
      </c>
      <c r="F22" s="8">
        <f>AVERAGE(D22:D23)</f>
        <v>104.5</v>
      </c>
      <c r="G22" s="3">
        <v>36</v>
      </c>
      <c r="H22" s="3">
        <f>3/G22*100</f>
        <v>8.3333333333333321</v>
      </c>
      <c r="I22" s="8">
        <f>AVERAGE(G22:G23)</f>
        <v>31.5</v>
      </c>
      <c r="J22" s="8">
        <f>I22</f>
        <v>31.5</v>
      </c>
      <c r="K22" s="8">
        <f>J22/F22</f>
        <v>0.30143540669856461</v>
      </c>
      <c r="L22" s="6"/>
      <c r="M22" s="6"/>
    </row>
    <row r="23" spans="1:13" x14ac:dyDescent="0.2">
      <c r="A23" s="6"/>
      <c r="B23" s="7"/>
      <c r="C23" s="3">
        <v>2</v>
      </c>
      <c r="D23" s="3">
        <v>96</v>
      </c>
      <c r="E23" s="3">
        <f>1/D23*100</f>
        <v>1.0416666666666665</v>
      </c>
      <c r="F23" s="8"/>
      <c r="G23" s="3">
        <v>27</v>
      </c>
      <c r="H23" s="3">
        <f>4/G23*100</f>
        <v>14.814814814814813</v>
      </c>
      <c r="I23" s="8"/>
      <c r="J23" s="8"/>
      <c r="K23" s="8"/>
      <c r="L23" s="6"/>
      <c r="M23" s="6"/>
    </row>
    <row r="24" spans="1:13" x14ac:dyDescent="0.2">
      <c r="A24" s="6"/>
      <c r="B24" s="7">
        <v>4</v>
      </c>
      <c r="C24" s="3">
        <v>1</v>
      </c>
      <c r="D24" s="3">
        <v>66</v>
      </c>
      <c r="E24" s="3">
        <f>3/D24*100</f>
        <v>4.5454545454545459</v>
      </c>
      <c r="F24" s="8">
        <f>AVERAGE(D24:D25)</f>
        <v>69.5</v>
      </c>
      <c r="G24" s="3">
        <v>11</v>
      </c>
      <c r="H24" s="3">
        <f>0/G24*100</f>
        <v>0</v>
      </c>
      <c r="I24" s="8">
        <f>AVERAGE(G24:G25)</f>
        <v>14</v>
      </c>
      <c r="J24" s="8">
        <f>I24</f>
        <v>14</v>
      </c>
      <c r="K24" s="8">
        <f>J24/F24</f>
        <v>0.20143884892086331</v>
      </c>
      <c r="L24" s="6"/>
      <c r="M24" s="6"/>
    </row>
    <row r="25" spans="1:13" x14ac:dyDescent="0.2">
      <c r="A25" s="6"/>
      <c r="B25" s="7"/>
      <c r="C25" s="3">
        <v>2</v>
      </c>
      <c r="D25" s="3">
        <v>73</v>
      </c>
      <c r="E25" s="3">
        <f>9/D25*100</f>
        <v>12.328767123287671</v>
      </c>
      <c r="F25" s="8"/>
      <c r="G25" s="3">
        <v>17</v>
      </c>
      <c r="H25" s="3">
        <f>1/G25*100</f>
        <v>5.8823529411764701</v>
      </c>
      <c r="I25" s="8"/>
      <c r="J25" s="8"/>
      <c r="K25" s="8"/>
      <c r="L25" s="6"/>
      <c r="M25" s="6"/>
    </row>
    <row r="29" spans="1:13" x14ac:dyDescent="0.2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 t="s">
        <v>7</v>
      </c>
      <c r="I29" s="1" t="s">
        <v>8</v>
      </c>
      <c r="J29" s="1" t="s">
        <v>9</v>
      </c>
      <c r="K29" s="1" t="s">
        <v>10</v>
      </c>
      <c r="L29" s="2" t="s">
        <v>11</v>
      </c>
      <c r="M29" s="2" t="s">
        <v>12</v>
      </c>
    </row>
    <row r="30" spans="1:13" x14ac:dyDescent="0.2">
      <c r="A30" s="6" t="s">
        <v>15</v>
      </c>
      <c r="B30" s="7">
        <v>1</v>
      </c>
      <c r="C30" s="3">
        <v>1</v>
      </c>
      <c r="D30" s="3">
        <v>422</v>
      </c>
      <c r="E30" s="3">
        <f>1/D30*100</f>
        <v>0.23696682464454977</v>
      </c>
      <c r="F30" s="8">
        <f>AVERAGE(D30:D31)</f>
        <v>423</v>
      </c>
      <c r="G30" s="3">
        <v>378</v>
      </c>
      <c r="H30" s="3">
        <f>14/G30*100</f>
        <v>3.7037037037037033</v>
      </c>
      <c r="I30" s="8">
        <f>AVERAGE(G30:G31)</f>
        <v>367</v>
      </c>
      <c r="J30" s="8">
        <f>I30</f>
        <v>367</v>
      </c>
      <c r="K30" s="8">
        <f>J30/F30</f>
        <v>0.86761229314420807</v>
      </c>
      <c r="L30" s="6">
        <f>AVERAGE(K30:K36)</f>
        <v>0.88114437161456372</v>
      </c>
      <c r="M30" s="6">
        <f>STDEV(K30:K36)</f>
        <v>0.17447785453373396</v>
      </c>
    </row>
    <row r="31" spans="1:13" x14ac:dyDescent="0.2">
      <c r="A31" s="6"/>
      <c r="B31" s="7"/>
      <c r="C31" s="3">
        <v>2</v>
      </c>
      <c r="D31" s="3">
        <v>424</v>
      </c>
      <c r="E31" s="3">
        <f>10/D31*100</f>
        <v>2.358490566037736</v>
      </c>
      <c r="F31" s="8"/>
      <c r="G31" s="3">
        <v>356</v>
      </c>
      <c r="H31" s="3">
        <f>19/G31*100</f>
        <v>5.3370786516853927</v>
      </c>
      <c r="I31" s="8"/>
      <c r="J31" s="8"/>
      <c r="K31" s="8"/>
      <c r="L31" s="6"/>
      <c r="M31" s="6"/>
    </row>
    <row r="32" spans="1:13" x14ac:dyDescent="0.2">
      <c r="A32" s="6"/>
      <c r="B32" s="7">
        <v>2</v>
      </c>
      <c r="C32" s="3">
        <v>1</v>
      </c>
      <c r="D32" s="3">
        <v>359</v>
      </c>
      <c r="E32" s="3">
        <f>6/D32*100</f>
        <v>1.6713091922005572</v>
      </c>
      <c r="F32" s="8">
        <f>AVERAGE(D32:D33)</f>
        <v>364</v>
      </c>
      <c r="G32" s="3">
        <v>343</v>
      </c>
      <c r="H32" s="3">
        <f>9/G32*100</f>
        <v>2.6239067055393588</v>
      </c>
      <c r="I32" s="8">
        <f>AVERAGE(G32:G33)</f>
        <v>335.5</v>
      </c>
      <c r="J32" s="8">
        <f>I32</f>
        <v>335.5</v>
      </c>
      <c r="K32" s="8">
        <f>J32/F32</f>
        <v>0.92170329670329665</v>
      </c>
      <c r="L32" s="6"/>
      <c r="M32" s="6"/>
    </row>
    <row r="33" spans="1:13" x14ac:dyDescent="0.2">
      <c r="A33" s="6"/>
      <c r="B33" s="7"/>
      <c r="C33" s="3">
        <v>2</v>
      </c>
      <c r="D33" s="3">
        <v>369</v>
      </c>
      <c r="E33" s="3">
        <f>3/D33*100</f>
        <v>0.81300813008130091</v>
      </c>
      <c r="F33" s="8"/>
      <c r="G33" s="3">
        <v>328</v>
      </c>
      <c r="H33" s="3">
        <f>14/G33*100</f>
        <v>4.2682926829268295</v>
      </c>
      <c r="I33" s="8"/>
      <c r="J33" s="8"/>
      <c r="K33" s="8"/>
      <c r="L33" s="6"/>
      <c r="M33" s="6"/>
    </row>
    <row r="34" spans="1:13" x14ac:dyDescent="0.2">
      <c r="A34" s="6"/>
      <c r="B34" s="7">
        <v>3</v>
      </c>
      <c r="C34" s="3">
        <v>1</v>
      </c>
      <c r="D34" s="3">
        <v>133</v>
      </c>
      <c r="E34" s="3">
        <f>1/D34*100</f>
        <v>0.75187969924812026</v>
      </c>
      <c r="F34" s="8">
        <f>AVERAGE(D34:D35)</f>
        <v>127</v>
      </c>
      <c r="G34" s="3">
        <v>134</v>
      </c>
      <c r="H34" s="3">
        <f>4/G34*100</f>
        <v>2.9850746268656714</v>
      </c>
      <c r="I34" s="8">
        <f>AVERAGE(G34:G35)</f>
        <v>137</v>
      </c>
      <c r="J34" s="8">
        <f>I34</f>
        <v>137</v>
      </c>
      <c r="K34" s="8">
        <f>J34/F34</f>
        <v>1.078740157480315</v>
      </c>
      <c r="L34" s="6"/>
      <c r="M34" s="6"/>
    </row>
    <row r="35" spans="1:13" x14ac:dyDescent="0.2">
      <c r="A35" s="6"/>
      <c r="B35" s="7"/>
      <c r="C35" s="3">
        <v>2</v>
      </c>
      <c r="D35" s="3">
        <v>121</v>
      </c>
      <c r="E35" s="3">
        <f>1/D35*100</f>
        <v>0.82644628099173556</v>
      </c>
      <c r="F35" s="8"/>
      <c r="G35" s="3">
        <v>140</v>
      </c>
      <c r="H35" s="3">
        <f>4/G35*100</f>
        <v>2.8571428571428572</v>
      </c>
      <c r="I35" s="8"/>
      <c r="J35" s="8"/>
      <c r="K35" s="8"/>
      <c r="L35" s="6"/>
      <c r="M35" s="6"/>
    </row>
    <row r="36" spans="1:13" x14ac:dyDescent="0.2">
      <c r="A36" s="6"/>
      <c r="B36" s="7">
        <v>4</v>
      </c>
      <c r="C36" s="3">
        <v>1</v>
      </c>
      <c r="D36" s="3">
        <v>114</v>
      </c>
      <c r="E36" s="3">
        <f>0/D36*100</f>
        <v>0</v>
      </c>
      <c r="F36" s="8">
        <f>AVERAGE(D36:D37)</f>
        <v>115</v>
      </c>
      <c r="G36" s="3">
        <v>67</v>
      </c>
      <c r="H36" s="3">
        <f>3/G36*100</f>
        <v>4.4776119402985071</v>
      </c>
      <c r="I36" s="8">
        <f>AVERAGE(G36:G37)</f>
        <v>75.5</v>
      </c>
      <c r="J36" s="8">
        <f>I36</f>
        <v>75.5</v>
      </c>
      <c r="K36" s="8">
        <f>J36/F36</f>
        <v>0.65652173913043477</v>
      </c>
      <c r="L36" s="6"/>
      <c r="M36" s="6"/>
    </row>
    <row r="37" spans="1:13" x14ac:dyDescent="0.2">
      <c r="A37" s="6"/>
      <c r="B37" s="7"/>
      <c r="C37" s="3">
        <v>2</v>
      </c>
      <c r="D37" s="3">
        <v>116</v>
      </c>
      <c r="E37" s="3">
        <f>0/D37*100</f>
        <v>0</v>
      </c>
      <c r="F37" s="8"/>
      <c r="G37" s="3">
        <v>84</v>
      </c>
      <c r="H37" s="3">
        <f>3/G37*100</f>
        <v>3.5714285714285712</v>
      </c>
      <c r="I37" s="8"/>
      <c r="J37" s="8"/>
      <c r="K37" s="8"/>
      <c r="L37" s="6"/>
      <c r="M37" s="6"/>
    </row>
    <row r="41" spans="1:13" x14ac:dyDescent="0.2">
      <c r="A41" s="1" t="s">
        <v>0</v>
      </c>
      <c r="B41" s="1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1" t="s">
        <v>7</v>
      </c>
      <c r="I41" s="1" t="s">
        <v>8</v>
      </c>
      <c r="J41" s="1" t="s">
        <v>9</v>
      </c>
      <c r="K41" s="1" t="s">
        <v>10</v>
      </c>
      <c r="L41" s="2" t="s">
        <v>11</v>
      </c>
      <c r="M41" s="2" t="s">
        <v>12</v>
      </c>
    </row>
    <row r="42" spans="1:13" x14ac:dyDescent="0.2">
      <c r="A42" s="6" t="s">
        <v>16</v>
      </c>
      <c r="B42" s="7">
        <v>1</v>
      </c>
      <c r="C42" s="3">
        <v>1</v>
      </c>
      <c r="D42" s="3">
        <v>338</v>
      </c>
      <c r="E42" s="3">
        <f>1/D42*100</f>
        <v>0.29585798816568049</v>
      </c>
      <c r="F42" s="8">
        <f>AVERAGE(D42:D43)</f>
        <v>371.5</v>
      </c>
      <c r="G42" s="3">
        <v>276</v>
      </c>
      <c r="H42" s="3">
        <f>11/G42*100</f>
        <v>3.9855072463768111</v>
      </c>
      <c r="I42" s="8">
        <f>AVERAGE(G42:G43)</f>
        <v>256</v>
      </c>
      <c r="J42" s="8">
        <f>I42</f>
        <v>256</v>
      </c>
      <c r="K42" s="8">
        <f>J42/F42</f>
        <v>0.68909825033647376</v>
      </c>
      <c r="L42" s="6">
        <f>AVERAGE(K42:K48)</f>
        <v>0.72847335215406894</v>
      </c>
      <c r="M42" s="6">
        <f>STDEV(K42:K48)</f>
        <v>8.060732210349425E-2</v>
      </c>
    </row>
    <row r="43" spans="1:13" x14ac:dyDescent="0.2">
      <c r="A43" s="6"/>
      <c r="B43" s="7"/>
      <c r="C43" s="3">
        <v>2</v>
      </c>
      <c r="D43" s="3">
        <v>405</v>
      </c>
      <c r="E43" s="3">
        <f>3/D43*100</f>
        <v>0.74074074074074081</v>
      </c>
      <c r="F43" s="8"/>
      <c r="G43" s="3">
        <v>236</v>
      </c>
      <c r="H43" s="3">
        <f>34/G43*100</f>
        <v>14.40677966101695</v>
      </c>
      <c r="I43" s="8"/>
      <c r="J43" s="8"/>
      <c r="K43" s="8"/>
      <c r="L43" s="6"/>
      <c r="M43" s="6"/>
    </row>
    <row r="44" spans="1:13" x14ac:dyDescent="0.2">
      <c r="A44" s="6"/>
      <c r="B44" s="7">
        <v>2</v>
      </c>
      <c r="C44" s="3">
        <v>1</v>
      </c>
      <c r="D44" s="3">
        <v>256</v>
      </c>
      <c r="E44" s="3">
        <f>2/D44*100</f>
        <v>0.78125</v>
      </c>
      <c r="F44" s="8">
        <f>AVERAGE(D44:D45)</f>
        <v>251</v>
      </c>
      <c r="G44" s="3">
        <v>213</v>
      </c>
      <c r="H44" s="3">
        <f>25/G44*100</f>
        <v>11.737089201877934</v>
      </c>
      <c r="I44" s="8">
        <f>AVERAGE(G44:G45)</f>
        <v>213</v>
      </c>
      <c r="J44" s="8">
        <f>I44</f>
        <v>213</v>
      </c>
      <c r="K44" s="8">
        <f>J44/F44</f>
        <v>0.84860557768924305</v>
      </c>
      <c r="L44" s="6"/>
      <c r="M44" s="6"/>
    </row>
    <row r="45" spans="1:13" x14ac:dyDescent="0.2">
      <c r="A45" s="6"/>
      <c r="B45" s="7"/>
      <c r="C45" s="3">
        <v>2</v>
      </c>
      <c r="D45" s="3">
        <v>246</v>
      </c>
      <c r="E45" s="3">
        <f>2/D45*100</f>
        <v>0.81300813008130091</v>
      </c>
      <c r="F45" s="8"/>
      <c r="G45" s="3"/>
      <c r="H45" s="3" t="e">
        <f>0/G45*100</f>
        <v>#DIV/0!</v>
      </c>
      <c r="I45" s="8"/>
      <c r="J45" s="8"/>
      <c r="K45" s="8"/>
      <c r="L45" s="6"/>
      <c r="M45" s="6"/>
    </row>
    <row r="46" spans="1:13" x14ac:dyDescent="0.2">
      <c r="A46" s="6"/>
      <c r="B46" s="7">
        <v>3</v>
      </c>
      <c r="C46" s="3">
        <v>1</v>
      </c>
      <c r="D46" s="3">
        <v>173</v>
      </c>
      <c r="E46" s="3">
        <f>0/D46*100</f>
        <v>0</v>
      </c>
      <c r="F46" s="8">
        <f>AVERAGE(D46:D47)</f>
        <v>162.5</v>
      </c>
      <c r="G46" s="3">
        <v>105</v>
      </c>
      <c r="H46" s="3">
        <f>8/G46*100</f>
        <v>7.6190476190476195</v>
      </c>
      <c r="I46" s="8">
        <f>AVERAGE(G46:G47)</f>
        <v>110</v>
      </c>
      <c r="J46" s="8">
        <f>I46</f>
        <v>110</v>
      </c>
      <c r="K46" s="8">
        <f>J46/F46</f>
        <v>0.67692307692307696</v>
      </c>
      <c r="L46" s="6"/>
      <c r="M46" s="6"/>
    </row>
    <row r="47" spans="1:13" x14ac:dyDescent="0.2">
      <c r="A47" s="6"/>
      <c r="B47" s="7"/>
      <c r="C47" s="3">
        <v>2</v>
      </c>
      <c r="D47" s="3">
        <v>152</v>
      </c>
      <c r="E47" s="3">
        <f>0/D47*100</f>
        <v>0</v>
      </c>
      <c r="F47" s="8"/>
      <c r="G47" s="3">
        <v>115</v>
      </c>
      <c r="H47" s="3">
        <f>6/G47*100</f>
        <v>5.2173913043478262</v>
      </c>
      <c r="I47" s="8"/>
      <c r="J47" s="8"/>
      <c r="K47" s="8"/>
      <c r="L47" s="6"/>
      <c r="M47" s="6"/>
    </row>
    <row r="48" spans="1:13" x14ac:dyDescent="0.2">
      <c r="A48" s="6"/>
      <c r="B48" s="7">
        <v>4</v>
      </c>
      <c r="C48" s="3">
        <v>1</v>
      </c>
      <c r="D48" s="3">
        <v>206</v>
      </c>
      <c r="E48" s="3">
        <f>2/D48*100</f>
        <v>0.97087378640776689</v>
      </c>
      <c r="F48" s="8">
        <f>AVERAGE(D48:D49)</f>
        <v>204.5</v>
      </c>
      <c r="G48" s="3">
        <v>148</v>
      </c>
      <c r="H48" s="3">
        <f>16/G48*100</f>
        <v>10.810810810810811</v>
      </c>
      <c r="I48" s="8">
        <f>AVERAGE(G48:G49)</f>
        <v>143</v>
      </c>
      <c r="J48" s="8">
        <f>I48</f>
        <v>143</v>
      </c>
      <c r="K48" s="8">
        <f>J48/F48</f>
        <v>0.69926650366748166</v>
      </c>
      <c r="L48" s="6"/>
      <c r="M48" s="6"/>
    </row>
    <row r="49" spans="1:13" x14ac:dyDescent="0.2">
      <c r="A49" s="6"/>
      <c r="B49" s="7"/>
      <c r="C49" s="3">
        <v>2</v>
      </c>
      <c r="D49" s="3">
        <v>203</v>
      </c>
      <c r="E49" s="3">
        <f>0/D49*100</f>
        <v>0</v>
      </c>
      <c r="F49" s="8"/>
      <c r="G49" s="3">
        <v>138</v>
      </c>
      <c r="H49" s="3">
        <f>12/G49*100</f>
        <v>8.695652173913043</v>
      </c>
      <c r="I49" s="8"/>
      <c r="J49" s="8"/>
      <c r="K49" s="8"/>
      <c r="L49" s="6"/>
      <c r="M49" s="6"/>
    </row>
    <row r="53" spans="1:13" x14ac:dyDescent="0.2">
      <c r="A53" s="1" t="s">
        <v>17</v>
      </c>
      <c r="B53" s="1" t="s">
        <v>18</v>
      </c>
      <c r="C53" s="9" t="s">
        <v>29</v>
      </c>
      <c r="D53" s="9"/>
    </row>
    <row r="54" spans="1:13" x14ac:dyDescent="0.2">
      <c r="A54" s="3" t="s">
        <v>21</v>
      </c>
      <c r="B54" s="4">
        <f>TTEST(K2:K13,K18:K25,2,3)</f>
        <v>2.8487998542088563E-7</v>
      </c>
      <c r="C54" s="8" t="s">
        <v>19</v>
      </c>
      <c r="D54" s="8"/>
    </row>
    <row r="55" spans="1:13" x14ac:dyDescent="0.2">
      <c r="A55" s="3" t="s">
        <v>22</v>
      </c>
      <c r="B55" s="4">
        <f>TTEST(K2:K13,K30:K37,2,3)</f>
        <v>0.80513353128877085</v>
      </c>
      <c r="C55" s="8" t="s">
        <v>24</v>
      </c>
      <c r="D55" s="8"/>
    </row>
    <row r="56" spans="1:13" x14ac:dyDescent="0.2">
      <c r="A56" s="3" t="s">
        <v>23</v>
      </c>
      <c r="B56" s="4">
        <f>TTEST(K2:K13,K42:K49,2,3)</f>
        <v>1.2304096036856104E-2</v>
      </c>
      <c r="C56" s="8" t="s">
        <v>25</v>
      </c>
      <c r="D56" s="8"/>
    </row>
    <row r="57" spans="1:13" x14ac:dyDescent="0.2">
      <c r="A57" s="5" t="s">
        <v>26</v>
      </c>
      <c r="B57" s="4">
        <f>TTEST(K18:K25,K30:K37,2,3)</f>
        <v>3.532529259134584E-3</v>
      </c>
      <c r="C57" s="8" t="s">
        <v>20</v>
      </c>
      <c r="D57" s="8"/>
    </row>
    <row r="58" spans="1:13" x14ac:dyDescent="0.2">
      <c r="A58" s="5" t="s">
        <v>27</v>
      </c>
      <c r="B58" s="4">
        <f>TTEST(K18:K25,K42:K49,2,3)</f>
        <v>1.4600986789283416E-4</v>
      </c>
      <c r="C58" s="8" t="s">
        <v>30</v>
      </c>
      <c r="D58" s="8"/>
    </row>
    <row r="59" spans="1:13" x14ac:dyDescent="0.2">
      <c r="A59" s="3" t="s">
        <v>28</v>
      </c>
      <c r="B59" s="4">
        <f>TTEST(K30:K37,K42:K49,2,3)</f>
        <v>0.18355468056692897</v>
      </c>
      <c r="C59" s="8" t="s">
        <v>24</v>
      </c>
      <c r="D59" s="8"/>
    </row>
  </sheetData>
  <mergeCells count="109">
    <mergeCell ref="C59:D59"/>
    <mergeCell ref="C53:D53"/>
    <mergeCell ref="C54:D54"/>
    <mergeCell ref="C55:D55"/>
    <mergeCell ref="C56:D56"/>
    <mergeCell ref="C57:D57"/>
    <mergeCell ref="C58:D58"/>
    <mergeCell ref="L42:L49"/>
    <mergeCell ref="M42:M49"/>
    <mergeCell ref="B44:B45"/>
    <mergeCell ref="F44:F45"/>
    <mergeCell ref="I44:I45"/>
    <mergeCell ref="J44:J45"/>
    <mergeCell ref="K44:K45"/>
    <mergeCell ref="B46:B47"/>
    <mergeCell ref="F46:F47"/>
    <mergeCell ref="I46:I47"/>
    <mergeCell ref="K46:K47"/>
    <mergeCell ref="B48:B49"/>
    <mergeCell ref="F48:F49"/>
    <mergeCell ref="I48:I49"/>
    <mergeCell ref="J48:J49"/>
    <mergeCell ref="K48:K49"/>
    <mergeCell ref="A42:A49"/>
    <mergeCell ref="B42:B43"/>
    <mergeCell ref="F42:F43"/>
    <mergeCell ref="I42:I43"/>
    <mergeCell ref="J42:J43"/>
    <mergeCell ref="K42:K43"/>
    <mergeCell ref="J46:J47"/>
    <mergeCell ref="A30:A37"/>
    <mergeCell ref="K34:K35"/>
    <mergeCell ref="B36:B37"/>
    <mergeCell ref="F36:F37"/>
    <mergeCell ref="L30:L37"/>
    <mergeCell ref="M30:M37"/>
    <mergeCell ref="B32:B33"/>
    <mergeCell ref="F32:F33"/>
    <mergeCell ref="I32:I33"/>
    <mergeCell ref="J32:J33"/>
    <mergeCell ref="K32:K33"/>
    <mergeCell ref="B34:B35"/>
    <mergeCell ref="F34:F35"/>
    <mergeCell ref="I34:I35"/>
    <mergeCell ref="B30:B31"/>
    <mergeCell ref="F30:F31"/>
    <mergeCell ref="I30:I31"/>
    <mergeCell ref="J30:J31"/>
    <mergeCell ref="K30:K31"/>
    <mergeCell ref="J34:J35"/>
    <mergeCell ref="I36:I37"/>
    <mergeCell ref="J36:J37"/>
    <mergeCell ref="K36:K37"/>
    <mergeCell ref="L18:L25"/>
    <mergeCell ref="M18:M25"/>
    <mergeCell ref="B20:B21"/>
    <mergeCell ref="F20:F21"/>
    <mergeCell ref="I20:I21"/>
    <mergeCell ref="J20:J21"/>
    <mergeCell ref="K20:K21"/>
    <mergeCell ref="B22:B23"/>
    <mergeCell ref="F22:F23"/>
    <mergeCell ref="I22:I23"/>
    <mergeCell ref="K22:K23"/>
    <mergeCell ref="B24:B25"/>
    <mergeCell ref="F24:F25"/>
    <mergeCell ref="I24:I25"/>
    <mergeCell ref="J24:J25"/>
    <mergeCell ref="K24:K25"/>
    <mergeCell ref="K2:K3"/>
    <mergeCell ref="J6:J7"/>
    <mergeCell ref="I8:I9"/>
    <mergeCell ref="J8:J9"/>
    <mergeCell ref="K8:K9"/>
    <mergeCell ref="A18:A25"/>
    <mergeCell ref="B18:B19"/>
    <mergeCell ref="F18:F19"/>
    <mergeCell ref="I18:I19"/>
    <mergeCell ref="J18:J19"/>
    <mergeCell ref="K18:K19"/>
    <mergeCell ref="J22:J23"/>
    <mergeCell ref="K6:K7"/>
    <mergeCell ref="B8:B9"/>
    <mergeCell ref="F8:F9"/>
    <mergeCell ref="A2:A13"/>
    <mergeCell ref="L2:L13"/>
    <mergeCell ref="M2:M13"/>
    <mergeCell ref="B10:B11"/>
    <mergeCell ref="F10:F11"/>
    <mergeCell ref="I10:I11"/>
    <mergeCell ref="J10:J11"/>
    <mergeCell ref="K10:K11"/>
    <mergeCell ref="B12:B13"/>
    <mergeCell ref="F12:F13"/>
    <mergeCell ref="I12:I13"/>
    <mergeCell ref="J12:J13"/>
    <mergeCell ref="K12:K13"/>
    <mergeCell ref="B4:B5"/>
    <mergeCell ref="F4:F5"/>
    <mergeCell ref="I4:I5"/>
    <mergeCell ref="J4:J5"/>
    <mergeCell ref="K4:K5"/>
    <mergeCell ref="B6:B7"/>
    <mergeCell ref="F6:F7"/>
    <mergeCell ref="I6:I7"/>
    <mergeCell ref="B2:B3"/>
    <mergeCell ref="F2:F3"/>
    <mergeCell ref="I2:I3"/>
    <mergeCell ref="J2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 DDC2-RAD53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2022-10-24T20:20:46Z</dcterms:created>
  <dcterms:modified xsi:type="dcterms:W3CDTF">2023-06-12T01:55:34Z</dcterms:modified>
</cp:coreProperties>
</file>